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>
    <definedName name="_xlnm.Print_Area" localSheetId="0">'Лист1'!$A$1:$W$29</definedName>
  </definedNames>
  <calcPr fullCalcOnLoad="1"/>
</workbook>
</file>

<file path=xl/comments1.xml><?xml version="1.0" encoding="utf-8"?>
<comments xmlns="http://schemas.openxmlformats.org/spreadsheetml/2006/main">
  <authors>
    <author>User089</author>
  </authors>
  <commentList>
    <comment ref="U31" authorId="0">
      <text>
        <r>
          <rPr>
            <b/>
            <sz val="8"/>
            <rFont val="Tahoma"/>
            <family val="0"/>
          </rPr>
          <t>User089:</t>
        </r>
        <r>
          <rPr>
            <sz val="8"/>
            <rFont val="Tahoma"/>
            <family val="0"/>
          </rPr>
          <t xml:space="preserve">
закладка республ.,бух отчет 737.2 план</t>
        </r>
      </text>
    </comment>
    <comment ref="V31" authorId="0">
      <text>
        <r>
          <rPr>
            <b/>
            <sz val="8"/>
            <rFont val="Tahoma"/>
            <family val="0"/>
          </rPr>
          <t>User089:</t>
        </r>
        <r>
          <rPr>
            <sz val="8"/>
            <rFont val="Tahoma"/>
            <family val="0"/>
          </rPr>
          <t xml:space="preserve">
республиканские собственные расходы (внебюджет)из бух 737.2</t>
        </r>
      </text>
    </comment>
  </commentList>
</comments>
</file>

<file path=xl/sharedStrings.xml><?xml version="1.0" encoding="utf-8"?>
<sst xmlns="http://schemas.openxmlformats.org/spreadsheetml/2006/main" count="52" uniqueCount="34">
  <si>
    <t>Исполнение бюджета на 01.01.2016 по учреждениям отрасли "Образование"</t>
  </si>
  <si>
    <t>№ п/п</t>
  </si>
  <si>
    <t>Наименование районов 
и городов</t>
  </si>
  <si>
    <t>Дошкольные 
образовательные учреждения</t>
  </si>
  <si>
    <t>Школы</t>
  </si>
  <si>
    <t>Учреждения дополнительного образования</t>
  </si>
  <si>
    <t>Учреждения начального профессионального образования</t>
  </si>
  <si>
    <t>Учреждения среднего профессионального образования</t>
  </si>
  <si>
    <t xml:space="preserve">Прочие </t>
  </si>
  <si>
    <t>Всего</t>
  </si>
  <si>
    <t>План,
тыс.  рублей</t>
  </si>
  <si>
    <t>Исполнение,
тыс.  рублей</t>
  </si>
  <si>
    <t>%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</si>
  <si>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</si>
  <si>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</si>
  <si>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</si>
  <si>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</si>
  <si>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</si>
  <si>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</si>
  <si>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</si>
  <si>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</si>
  <si>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</si>
  <si>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</si>
  <si>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</si>
  <si>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</si>
  <si>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</si>
  <si>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</si>
  <si>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г.Йошкар-Ола</t>
  </si>
  <si>
    <t>г.Волжск</t>
  </si>
  <si>
    <t>г.Козьмодемьянск</t>
  </si>
  <si>
    <t>Итого:</t>
  </si>
  <si>
    <t>Республиканский</t>
  </si>
  <si>
    <t>Всего:</t>
  </si>
  <si>
    <t>Удельный вес в общих расходах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</si>
</sst>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\ ###0.0_-;\-\ ###0.0_-;_-\ &quot;-&quot;_-;_-@_-"/>
  </numFmts>
  <fonts count="1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"/>
  <sheetViews>
    <sheetView tabSelected="1" zoomScaleSheetLayoutView="75" workbookViewId="0" topLeftCell="A2">
      <selection activeCell="E19" sqref="E19"/>
    </sheetView>
  </sheetViews>
  <sheetFormatPr defaultColWidth="9.00390625" defaultRowHeight="12.75"/>
  <cols>
    <col min="1" max="1" width="5.125" style="3" customWidth="1"/>
    <col min="2" max="2" width="19.375" style="3" customWidth="1"/>
    <col min="3" max="3" width="12.125" style="3" customWidth="1"/>
    <col min="4" max="4" width="11.375" style="3" customWidth="1"/>
    <col min="5" max="5" width="8.375" style="3" customWidth="1"/>
    <col min="6" max="6" width="11.875" style="3" customWidth="1"/>
    <col min="7" max="7" width="11.625" style="3" customWidth="1"/>
    <col min="8" max="8" width="7.125" style="3" customWidth="1"/>
    <col min="9" max="9" width="10.75390625" style="3" customWidth="1"/>
    <col min="10" max="10" width="11.00390625" style="3" customWidth="1"/>
    <col min="11" max="11" width="7.125" style="3" customWidth="1"/>
    <col min="12" max="12" width="10.25390625" style="3" hidden="1" customWidth="1"/>
    <col min="13" max="13" width="12.00390625" style="3" hidden="1" customWidth="1"/>
    <col min="14" max="14" width="6.75390625" style="3" hidden="1" customWidth="1"/>
    <col min="15" max="16" width="10.25390625" style="3" customWidth="1"/>
    <col min="17" max="17" width="8.875" style="3" customWidth="1"/>
    <col min="18" max="19" width="11.125" style="3" customWidth="1"/>
    <col min="20" max="20" width="6.875" style="3" customWidth="1"/>
    <col min="21" max="21" width="12.375" style="3" customWidth="1"/>
    <col min="22" max="22" width="12.625" style="3" customWidth="1"/>
    <col min="23" max="23" width="7.25390625" style="3" customWidth="1"/>
    <col min="24" max="26" width="15.25390625" style="3" customWidth="1"/>
    <col min="27" max="27" width="13.00390625" style="3" customWidth="1"/>
    <col min="28" max="16384" width="9.125" style="3" customWidth="1"/>
  </cols>
  <sheetData>
    <row r="1" spans="1:23" ht="18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6"/>
      <c r="S1" s="26"/>
      <c r="T1" s="2"/>
      <c r="V1" s="27"/>
      <c r="W1" s="27"/>
    </row>
    <row r="2" spans="1:23" ht="18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30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2.75" customHeight="1">
      <c r="A4" s="30" t="s">
        <v>1</v>
      </c>
      <c r="B4" s="33" t="s">
        <v>2</v>
      </c>
      <c r="C4" s="33" t="s">
        <v>3</v>
      </c>
      <c r="D4" s="33"/>
      <c r="E4" s="33"/>
      <c r="F4" s="33" t="s">
        <v>4</v>
      </c>
      <c r="G4" s="33"/>
      <c r="H4" s="33"/>
      <c r="I4" s="33" t="s">
        <v>5</v>
      </c>
      <c r="J4" s="33"/>
      <c r="K4" s="33"/>
      <c r="L4" s="34" t="s">
        <v>6</v>
      </c>
      <c r="M4" s="35"/>
      <c r="N4" s="36"/>
      <c r="O4" s="34" t="s">
        <v>7</v>
      </c>
      <c r="P4" s="35"/>
      <c r="Q4" s="36"/>
      <c r="R4" s="40" t="s">
        <v>8</v>
      </c>
      <c r="S4" s="40"/>
      <c r="T4" s="40"/>
      <c r="U4" s="41" t="s">
        <v>9</v>
      </c>
      <c r="V4" s="41"/>
      <c r="W4" s="41"/>
    </row>
    <row r="5" spans="1:23" ht="43.5" customHeight="1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7"/>
      <c r="M5" s="38"/>
      <c r="N5" s="39"/>
      <c r="O5" s="37"/>
      <c r="P5" s="38"/>
      <c r="Q5" s="39"/>
      <c r="R5" s="40"/>
      <c r="S5" s="40"/>
      <c r="T5" s="40"/>
      <c r="U5" s="41"/>
      <c r="V5" s="41"/>
      <c r="W5" s="41"/>
    </row>
    <row r="6" spans="1:25" ht="12.75" customHeight="1">
      <c r="A6" s="31"/>
      <c r="B6" s="33"/>
      <c r="C6" s="42" t="s">
        <v>10</v>
      </c>
      <c r="D6" s="42" t="s">
        <v>11</v>
      </c>
      <c r="E6" s="42" t="s">
        <v>12</v>
      </c>
      <c r="F6" s="42" t="s">
        <v>10</v>
      </c>
      <c r="G6" s="42" t="s">
        <v>11</v>
      </c>
      <c r="H6" s="42" t="s">
        <v>12</v>
      </c>
      <c r="I6" s="42" t="s">
        <v>10</v>
      </c>
      <c r="J6" s="42" t="s">
        <v>11</v>
      </c>
      <c r="K6" s="42" t="s">
        <v>12</v>
      </c>
      <c r="L6" s="42" t="s">
        <v>10</v>
      </c>
      <c r="M6" s="42" t="s">
        <v>11</v>
      </c>
      <c r="N6" s="42" t="s">
        <v>12</v>
      </c>
      <c r="O6" s="42" t="s">
        <v>10</v>
      </c>
      <c r="P6" s="42" t="s">
        <v>11</v>
      </c>
      <c r="Q6" s="42" t="s">
        <v>12</v>
      </c>
      <c r="R6" s="42" t="s">
        <v>10</v>
      </c>
      <c r="S6" s="42" t="s">
        <v>11</v>
      </c>
      <c r="T6" s="42" t="s">
        <v>12</v>
      </c>
      <c r="U6" s="42" t="s">
        <v>10</v>
      </c>
      <c r="V6" s="42" t="s">
        <v>11</v>
      </c>
      <c r="W6" s="42" t="s">
        <v>12</v>
      </c>
      <c r="Y6" s="43"/>
    </row>
    <row r="7" spans="1:25" ht="12.75" customHeight="1">
      <c r="A7" s="31"/>
      <c r="B7" s="33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Y7" s="43"/>
    </row>
    <row r="8" spans="1:25" ht="12.75" customHeight="1">
      <c r="A8" s="32"/>
      <c r="B8" s="3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Y8" s="44"/>
    </row>
    <row r="9" spans="1:27" ht="18.75" customHeight="1">
      <c r="A9" s="4">
        <v>1</v>
      </c>
      <c r="B9" s="5" t="s">
        <v>13</v>
      </c>
      <c r="C9" s="6">
        <f>72096.6+13640.5</f>
        <v>85737.1</v>
      </c>
      <c r="D9" s="6">
        <f>72096.6+13640.5</f>
        <v>85737.1</v>
      </c>
      <c r="E9" s="7">
        <f aca="true" t="shared" si="0" ref="E9:E28">D9/C9*100</f>
        <v>100</v>
      </c>
      <c r="F9" s="6">
        <f>151281.6+9103.5</f>
        <v>160385.1</v>
      </c>
      <c r="G9" s="6">
        <f>151281.6+9103.5</f>
        <v>160385.1</v>
      </c>
      <c r="H9" s="7">
        <f aca="true" t="shared" si="1" ref="H9:H28">G9/F9*100</f>
        <v>100</v>
      </c>
      <c r="I9" s="7">
        <v>7477.23</v>
      </c>
      <c r="J9" s="7">
        <v>7477.23</v>
      </c>
      <c r="K9" s="7">
        <f aca="true" t="shared" si="2" ref="K9:K28">J9/I9*100</f>
        <v>100</v>
      </c>
      <c r="L9" s="7"/>
      <c r="M9" s="7"/>
      <c r="N9" s="7" t="e">
        <f>M9/L9*100</f>
        <v>#DIV/0!</v>
      </c>
      <c r="O9" s="7"/>
      <c r="P9" s="7"/>
      <c r="Q9" s="7">
        <v>0</v>
      </c>
      <c r="R9" s="7">
        <f>35927.37+1477.4+35.6</f>
        <v>37440.37</v>
      </c>
      <c r="S9" s="7">
        <f>35927.3+1477.4</f>
        <v>37404.700000000004</v>
      </c>
      <c r="T9" s="7">
        <f aca="true" t="shared" si="3" ref="T9:T28">S9/R9*100</f>
        <v>99.90472850562108</v>
      </c>
      <c r="U9" s="7">
        <f aca="true" t="shared" si="4" ref="U9:V12">C9+F9+I9+R9</f>
        <v>291039.80000000005</v>
      </c>
      <c r="V9" s="7">
        <f t="shared" si="4"/>
        <v>291004.13</v>
      </c>
      <c r="W9" s="7">
        <f aca="true" t="shared" si="5" ref="W9:W28">V9/U9*100</f>
        <v>99.98774394429901</v>
      </c>
      <c r="X9" s="8"/>
      <c r="Y9" s="8"/>
      <c r="Z9" s="9"/>
      <c r="AA9" s="9"/>
    </row>
    <row r="10" spans="1:27" ht="18.75" customHeight="1">
      <c r="A10" s="4">
        <v>2</v>
      </c>
      <c r="B10" s="5" t="s">
        <v>14</v>
      </c>
      <c r="C10" s="6">
        <f>47975.2-3180.5</f>
        <v>44794.7</v>
      </c>
      <c r="D10" s="6">
        <v>40255.2</v>
      </c>
      <c r="E10" s="7">
        <f t="shared" si="0"/>
        <v>89.86598861025969</v>
      </c>
      <c r="F10" s="6">
        <f>160792.4+3180.5</f>
        <v>163972.9</v>
      </c>
      <c r="G10" s="6">
        <v>163972.9</v>
      </c>
      <c r="H10" s="7">
        <f t="shared" si="1"/>
        <v>100</v>
      </c>
      <c r="I10" s="6">
        <v>8063.5</v>
      </c>
      <c r="J10" s="6">
        <v>8063.5</v>
      </c>
      <c r="K10" s="7">
        <f t="shared" si="2"/>
        <v>100</v>
      </c>
      <c r="L10" s="7"/>
      <c r="M10" s="7"/>
      <c r="N10" s="7" t="e">
        <f>M10/L10*100</f>
        <v>#DIV/0!</v>
      </c>
      <c r="O10" s="7"/>
      <c r="P10" s="7"/>
      <c r="Q10" s="7">
        <v>0</v>
      </c>
      <c r="R10" s="10">
        <v>23767.9</v>
      </c>
      <c r="S10" s="6">
        <v>23767.9</v>
      </c>
      <c r="T10" s="7">
        <f t="shared" si="3"/>
        <v>100</v>
      </c>
      <c r="U10" s="7">
        <f t="shared" si="4"/>
        <v>240598.99999999997</v>
      </c>
      <c r="V10" s="7">
        <f t="shared" si="4"/>
        <v>236059.49999999997</v>
      </c>
      <c r="W10" s="7">
        <f t="shared" si="5"/>
        <v>98.11325067851487</v>
      </c>
      <c r="X10" s="8"/>
      <c r="Y10" s="8"/>
      <c r="Z10" s="9"/>
      <c r="AA10" s="9"/>
    </row>
    <row r="11" spans="1:27" ht="18.75" customHeight="1">
      <c r="A11" s="4">
        <v>3</v>
      </c>
      <c r="B11" s="5" t="s">
        <v>15</v>
      </c>
      <c r="C11" s="6">
        <v>136960.2</v>
      </c>
      <c r="D11" s="6">
        <v>136960.2</v>
      </c>
      <c r="E11" s="7">
        <f t="shared" si="0"/>
        <v>100</v>
      </c>
      <c r="F11" s="6">
        <v>241118</v>
      </c>
      <c r="G11" s="6">
        <v>240629.2</v>
      </c>
      <c r="H11" s="7">
        <f t="shared" si="1"/>
        <v>99.79727768146716</v>
      </c>
      <c r="I11" s="6">
        <v>8926.1</v>
      </c>
      <c r="J11" s="6">
        <v>7607.8</v>
      </c>
      <c r="K11" s="7">
        <f t="shared" si="2"/>
        <v>85.23095192749352</v>
      </c>
      <c r="L11" s="7"/>
      <c r="M11" s="7"/>
      <c r="N11" s="7" t="e">
        <f>M11/L11*100</f>
        <v>#DIV/0!</v>
      </c>
      <c r="O11" s="7"/>
      <c r="P11" s="7"/>
      <c r="Q11" s="7">
        <v>0</v>
      </c>
      <c r="R11" s="7">
        <v>46528.3</v>
      </c>
      <c r="S11" s="6">
        <v>41666.8</v>
      </c>
      <c r="T11" s="7">
        <f t="shared" si="3"/>
        <v>89.55152025756368</v>
      </c>
      <c r="U11" s="7">
        <f t="shared" si="4"/>
        <v>433532.6</v>
      </c>
      <c r="V11" s="7">
        <f t="shared" si="4"/>
        <v>426864</v>
      </c>
      <c r="W11" s="7">
        <f t="shared" si="5"/>
        <v>98.46179964321023</v>
      </c>
      <c r="X11" s="8"/>
      <c r="Y11" s="8"/>
      <c r="Z11" s="9"/>
      <c r="AA11" s="9"/>
    </row>
    <row r="12" spans="1:27" ht="18.75" customHeight="1">
      <c r="A12" s="4">
        <v>4</v>
      </c>
      <c r="B12" s="5" t="s">
        <v>16</v>
      </c>
      <c r="C12" s="6">
        <v>30307.7</v>
      </c>
      <c r="D12" s="6">
        <v>30078.7</v>
      </c>
      <c r="E12" s="7">
        <f t="shared" si="0"/>
        <v>99.2444164354273</v>
      </c>
      <c r="F12" s="6">
        <v>96994.3</v>
      </c>
      <c r="G12" s="6">
        <v>96299.9</v>
      </c>
      <c r="H12" s="7">
        <f t="shared" si="1"/>
        <v>99.2840816419109</v>
      </c>
      <c r="I12" s="6">
        <v>3464.8</v>
      </c>
      <c r="J12" s="6">
        <v>3420.6</v>
      </c>
      <c r="K12" s="7">
        <f t="shared" si="2"/>
        <v>98.72431309166474</v>
      </c>
      <c r="L12" s="7"/>
      <c r="M12" s="7"/>
      <c r="N12" s="7" t="e">
        <f>M12/L12*100</f>
        <v>#DIV/0!</v>
      </c>
      <c r="O12" s="7"/>
      <c r="P12" s="7"/>
      <c r="Q12" s="7">
        <v>0</v>
      </c>
      <c r="R12" s="7">
        <v>24201.169929999993</v>
      </c>
      <c r="S12" s="6">
        <v>23795.4</v>
      </c>
      <c r="T12" s="7">
        <f t="shared" si="3"/>
        <v>98.32334580859666</v>
      </c>
      <c r="U12" s="7">
        <f t="shared" si="4"/>
        <v>154967.96993</v>
      </c>
      <c r="V12" s="7">
        <f t="shared" si="4"/>
        <v>153594.6</v>
      </c>
      <c r="W12" s="7">
        <f t="shared" si="5"/>
        <v>99.11377174869081</v>
      </c>
      <c r="X12" s="8"/>
      <c r="Y12" s="8"/>
      <c r="Z12" s="9"/>
      <c r="AA12" s="9"/>
    </row>
    <row r="13" spans="1:27" ht="18.75" customHeight="1">
      <c r="A13" s="4">
        <v>5</v>
      </c>
      <c r="B13" s="5" t="s">
        <v>17</v>
      </c>
      <c r="C13" s="6">
        <v>34379.4</v>
      </c>
      <c r="D13" s="6">
        <v>33453</v>
      </c>
      <c r="E13" s="7">
        <f t="shared" si="0"/>
        <v>97.30536309534197</v>
      </c>
      <c r="F13" s="6">
        <v>116173.9</v>
      </c>
      <c r="G13" s="6">
        <v>114804.3</v>
      </c>
      <c r="H13" s="7">
        <f t="shared" si="1"/>
        <v>98.82107771194735</v>
      </c>
      <c r="I13" s="6">
        <v>3157.4</v>
      </c>
      <c r="J13" s="6">
        <v>3030.7</v>
      </c>
      <c r="K13" s="7">
        <f t="shared" si="2"/>
        <v>95.98720466206372</v>
      </c>
      <c r="L13" s="7"/>
      <c r="M13" s="7"/>
      <c r="N13" s="7" t="e">
        <f aca="true" t="shared" si="6" ref="N13:N28">M13/L13*100</f>
        <v>#DIV/0!</v>
      </c>
      <c r="O13" s="7"/>
      <c r="P13" s="7"/>
      <c r="Q13" s="7">
        <v>0</v>
      </c>
      <c r="R13" s="7">
        <v>24433.6</v>
      </c>
      <c r="S13" s="6">
        <v>24067.1</v>
      </c>
      <c r="T13" s="7">
        <f t="shared" si="3"/>
        <v>98.50001637089909</v>
      </c>
      <c r="U13" s="7">
        <f>R13+O13+L13+I13+F13+C13</f>
        <v>178144.3</v>
      </c>
      <c r="V13" s="7">
        <f>S13+P13+M13+J13+G13+D13</f>
        <v>175355.1</v>
      </c>
      <c r="W13" s="7">
        <f t="shared" si="5"/>
        <v>98.43430297797909</v>
      </c>
      <c r="X13" s="8"/>
      <c r="Y13" s="8"/>
      <c r="Z13" s="9"/>
      <c r="AA13" s="9"/>
    </row>
    <row r="14" spans="1:27" ht="18.75" customHeight="1">
      <c r="A14" s="4">
        <v>6</v>
      </c>
      <c r="B14" s="5" t="s">
        <v>18</v>
      </c>
      <c r="C14" s="6">
        <v>65028.6</v>
      </c>
      <c r="D14" s="6">
        <v>64902.2</v>
      </c>
      <c r="E14" s="7">
        <f t="shared" si="0"/>
        <v>99.80562398698419</v>
      </c>
      <c r="F14" s="6">
        <v>134455.3</v>
      </c>
      <c r="G14" s="6">
        <v>134057.3</v>
      </c>
      <c r="H14" s="7">
        <f t="shared" si="1"/>
        <v>99.70399084305342</v>
      </c>
      <c r="I14" s="6">
        <v>6620.7</v>
      </c>
      <c r="J14" s="6">
        <v>6109.5</v>
      </c>
      <c r="K14" s="7">
        <f t="shared" si="2"/>
        <v>92.27876206443428</v>
      </c>
      <c r="L14" s="7"/>
      <c r="M14" s="7"/>
      <c r="N14" s="7" t="e">
        <f t="shared" si="6"/>
        <v>#DIV/0!</v>
      </c>
      <c r="O14" s="7"/>
      <c r="P14" s="7"/>
      <c r="Q14" s="7">
        <v>0</v>
      </c>
      <c r="R14" s="7">
        <v>28267.6</v>
      </c>
      <c r="S14" s="7">
        <v>27266.2</v>
      </c>
      <c r="T14" s="7">
        <f t="shared" si="3"/>
        <v>96.45742829246204</v>
      </c>
      <c r="U14" s="7">
        <f aca="true" t="shared" si="7" ref="U14:V27">R14+O14+L14+I14+F14+C14</f>
        <v>234372.19999999998</v>
      </c>
      <c r="V14" s="7">
        <f t="shared" si="7"/>
        <v>232335.2</v>
      </c>
      <c r="W14" s="7">
        <f t="shared" si="5"/>
        <v>99.13086961678903</v>
      </c>
      <c r="X14" s="8"/>
      <c r="Y14" s="8"/>
      <c r="Z14" s="9"/>
      <c r="AA14" s="9"/>
    </row>
    <row r="15" spans="1:27" ht="18.75" customHeight="1">
      <c r="A15" s="4">
        <v>7</v>
      </c>
      <c r="B15" s="5" t="s">
        <v>19</v>
      </c>
      <c r="C15" s="6">
        <v>256040.1</v>
      </c>
      <c r="D15" s="6">
        <v>256040.1</v>
      </c>
      <c r="E15" s="7">
        <f t="shared" si="0"/>
        <v>100</v>
      </c>
      <c r="F15" s="6">
        <v>357068.2</v>
      </c>
      <c r="G15" s="6">
        <v>357068.2</v>
      </c>
      <c r="H15" s="7">
        <f t="shared" si="1"/>
        <v>100</v>
      </c>
      <c r="I15" s="6">
        <v>6709.3</v>
      </c>
      <c r="J15" s="6">
        <v>6560.1</v>
      </c>
      <c r="K15" s="7">
        <f t="shared" si="2"/>
        <v>97.77622106628114</v>
      </c>
      <c r="L15" s="7"/>
      <c r="M15" s="7"/>
      <c r="N15" s="7" t="e">
        <f t="shared" si="6"/>
        <v>#DIV/0!</v>
      </c>
      <c r="O15" s="7"/>
      <c r="P15" s="7"/>
      <c r="Q15" s="7">
        <v>0</v>
      </c>
      <c r="R15" s="7">
        <v>70301.5</v>
      </c>
      <c r="S15" s="6">
        <v>68827.1</v>
      </c>
      <c r="T15" s="7">
        <f t="shared" si="3"/>
        <v>97.90274745204583</v>
      </c>
      <c r="U15" s="7">
        <f t="shared" si="7"/>
        <v>690119.1</v>
      </c>
      <c r="V15" s="7">
        <f t="shared" si="7"/>
        <v>688495.5</v>
      </c>
      <c r="W15" s="7">
        <f t="shared" si="5"/>
        <v>99.76473626074109</v>
      </c>
      <c r="X15" s="8"/>
      <c r="Y15" s="8"/>
      <c r="Z15" s="9"/>
      <c r="AA15" s="9"/>
    </row>
    <row r="16" spans="1:27" ht="18.75" customHeight="1">
      <c r="A16" s="4">
        <v>8</v>
      </c>
      <c r="B16" s="5" t="s">
        <v>20</v>
      </c>
      <c r="C16" s="7">
        <v>37068.6</v>
      </c>
      <c r="D16" s="7">
        <v>36915</v>
      </c>
      <c r="E16" s="7">
        <f t="shared" si="0"/>
        <v>99.5856331234522</v>
      </c>
      <c r="F16" s="7">
        <v>245952.8</v>
      </c>
      <c r="G16" s="7">
        <v>244803</v>
      </c>
      <c r="H16" s="7">
        <f t="shared" si="1"/>
        <v>99.53251192911812</v>
      </c>
      <c r="I16" s="7">
        <v>6124.7</v>
      </c>
      <c r="J16" s="7">
        <v>6124.7</v>
      </c>
      <c r="K16" s="7">
        <f t="shared" si="2"/>
        <v>100</v>
      </c>
      <c r="L16" s="7"/>
      <c r="M16" s="7"/>
      <c r="N16" s="7" t="e">
        <f t="shared" si="6"/>
        <v>#DIV/0!</v>
      </c>
      <c r="O16" s="7"/>
      <c r="P16" s="7"/>
      <c r="Q16" s="7">
        <v>0</v>
      </c>
      <c r="R16" s="7">
        <v>45420.4</v>
      </c>
      <c r="S16" s="7">
        <v>44826.3</v>
      </c>
      <c r="T16" s="7">
        <f t="shared" si="3"/>
        <v>98.69199742846827</v>
      </c>
      <c r="U16" s="7">
        <f t="shared" si="7"/>
        <v>334566.49999999994</v>
      </c>
      <c r="V16" s="7">
        <f t="shared" si="7"/>
        <v>332669</v>
      </c>
      <c r="W16" s="7">
        <f t="shared" si="5"/>
        <v>99.4328481781649</v>
      </c>
      <c r="X16" s="8"/>
      <c r="Y16" s="8"/>
      <c r="Z16" s="9"/>
      <c r="AA16" s="9"/>
    </row>
    <row r="17" spans="1:56" s="11" customFormat="1" ht="18.75" customHeight="1">
      <c r="A17" s="4">
        <v>9</v>
      </c>
      <c r="B17" s="5" t="s">
        <v>21</v>
      </c>
      <c r="C17" s="6">
        <v>45212.1</v>
      </c>
      <c r="D17" s="6">
        <v>45212.1</v>
      </c>
      <c r="E17" s="7">
        <f t="shared" si="0"/>
        <v>100</v>
      </c>
      <c r="F17" s="6">
        <v>90748.9</v>
      </c>
      <c r="G17" s="6">
        <v>90748.9</v>
      </c>
      <c r="H17" s="7">
        <f t="shared" si="1"/>
        <v>100</v>
      </c>
      <c r="I17" s="6">
        <v>5172.2</v>
      </c>
      <c r="J17" s="6">
        <v>5172.2</v>
      </c>
      <c r="K17" s="7">
        <f t="shared" si="2"/>
        <v>100</v>
      </c>
      <c r="L17" s="7"/>
      <c r="M17" s="7"/>
      <c r="N17" s="7" t="e">
        <f t="shared" si="6"/>
        <v>#DIV/0!</v>
      </c>
      <c r="O17" s="7"/>
      <c r="P17" s="7"/>
      <c r="Q17" s="7">
        <v>0</v>
      </c>
      <c r="R17" s="7">
        <v>13815.3</v>
      </c>
      <c r="S17" s="6">
        <v>13772.7</v>
      </c>
      <c r="T17" s="7">
        <f t="shared" si="3"/>
        <v>99.69164621832317</v>
      </c>
      <c r="U17" s="7">
        <f t="shared" si="7"/>
        <v>154948.5</v>
      </c>
      <c r="V17" s="7">
        <f t="shared" si="7"/>
        <v>154905.9</v>
      </c>
      <c r="W17" s="7">
        <f t="shared" si="5"/>
        <v>99.97250699425938</v>
      </c>
      <c r="X17" s="8"/>
      <c r="Y17" s="8"/>
      <c r="Z17" s="9"/>
      <c r="AA17" s="9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27" ht="18.75" customHeight="1">
      <c r="A18" s="4">
        <v>10</v>
      </c>
      <c r="B18" s="5" t="s">
        <v>22</v>
      </c>
      <c r="C18" s="6">
        <v>40842.9</v>
      </c>
      <c r="D18" s="6">
        <v>40842.9</v>
      </c>
      <c r="E18" s="7">
        <f t="shared" si="0"/>
        <v>100</v>
      </c>
      <c r="F18" s="6">
        <v>85743.1</v>
      </c>
      <c r="G18" s="6">
        <v>85743.1</v>
      </c>
      <c r="H18" s="7">
        <f t="shared" si="1"/>
        <v>100</v>
      </c>
      <c r="I18" s="6">
        <v>4235.1</v>
      </c>
      <c r="J18" s="6">
        <v>4235.1</v>
      </c>
      <c r="K18" s="7">
        <f t="shared" si="2"/>
        <v>100</v>
      </c>
      <c r="L18" s="7"/>
      <c r="M18" s="7"/>
      <c r="N18" s="7" t="e">
        <f t="shared" si="6"/>
        <v>#DIV/0!</v>
      </c>
      <c r="O18" s="7"/>
      <c r="P18" s="7"/>
      <c r="Q18" s="7">
        <v>0</v>
      </c>
      <c r="R18" s="7">
        <v>22836.7</v>
      </c>
      <c r="S18" s="6">
        <v>22591.9</v>
      </c>
      <c r="T18" s="7">
        <f t="shared" si="3"/>
        <v>98.9280412669081</v>
      </c>
      <c r="U18" s="7">
        <f t="shared" si="7"/>
        <v>153657.80000000002</v>
      </c>
      <c r="V18" s="7">
        <f t="shared" si="7"/>
        <v>153413</v>
      </c>
      <c r="W18" s="7">
        <f t="shared" si="5"/>
        <v>99.84068495058499</v>
      </c>
      <c r="X18" s="8"/>
      <c r="Y18" s="8"/>
      <c r="Z18" s="9"/>
      <c r="AA18" s="9"/>
    </row>
    <row r="19" spans="1:27" ht="18.75" customHeight="1">
      <c r="A19" s="4">
        <v>11</v>
      </c>
      <c r="B19" s="5" t="s">
        <v>23</v>
      </c>
      <c r="C19" s="6">
        <v>50375.3</v>
      </c>
      <c r="D19" s="7">
        <v>50026.9</v>
      </c>
      <c r="E19" s="7">
        <f t="shared" si="0"/>
        <v>99.30839121553619</v>
      </c>
      <c r="F19" s="6">
        <v>87395.9</v>
      </c>
      <c r="G19" s="6">
        <v>86754.6</v>
      </c>
      <c r="H19" s="7">
        <f t="shared" si="1"/>
        <v>99.26621271707255</v>
      </c>
      <c r="I19" s="6">
        <v>6459.1</v>
      </c>
      <c r="J19" s="6">
        <v>6417.4</v>
      </c>
      <c r="K19" s="7">
        <f t="shared" si="2"/>
        <v>99.35439921970553</v>
      </c>
      <c r="L19" s="7"/>
      <c r="M19" s="7"/>
      <c r="N19" s="7" t="e">
        <f t="shared" si="6"/>
        <v>#DIV/0!</v>
      </c>
      <c r="O19" s="7"/>
      <c r="P19" s="7"/>
      <c r="Q19" s="7">
        <v>0</v>
      </c>
      <c r="R19" s="7">
        <v>33832.6</v>
      </c>
      <c r="S19" s="6">
        <v>33795.8</v>
      </c>
      <c r="T19" s="7">
        <f t="shared" si="3"/>
        <v>99.89122916949925</v>
      </c>
      <c r="U19" s="7">
        <f t="shared" si="7"/>
        <v>178062.9</v>
      </c>
      <c r="V19" s="7">
        <f t="shared" si="7"/>
        <v>176994.7</v>
      </c>
      <c r="W19" s="7">
        <f t="shared" si="5"/>
        <v>99.40009962771583</v>
      </c>
      <c r="X19" s="8"/>
      <c r="Y19" s="8"/>
      <c r="Z19" s="9"/>
      <c r="AA19" s="9"/>
    </row>
    <row r="20" spans="1:27" ht="18.75" customHeight="1">
      <c r="A20" s="4">
        <v>12</v>
      </c>
      <c r="B20" s="5" t="s">
        <v>24</v>
      </c>
      <c r="C20" s="6">
        <v>41515.3</v>
      </c>
      <c r="D20" s="6">
        <v>41515.3</v>
      </c>
      <c r="E20" s="7">
        <f t="shared" si="0"/>
        <v>100</v>
      </c>
      <c r="F20" s="6">
        <v>170045.4</v>
      </c>
      <c r="G20" s="6">
        <v>169592.3</v>
      </c>
      <c r="H20" s="7">
        <f t="shared" si="1"/>
        <v>99.73354174826252</v>
      </c>
      <c r="I20" s="6">
        <v>7348.7</v>
      </c>
      <c r="J20" s="6">
        <v>6500.8</v>
      </c>
      <c r="K20" s="7">
        <f t="shared" si="2"/>
        <v>88.46190482670406</v>
      </c>
      <c r="L20" s="7"/>
      <c r="M20" s="7"/>
      <c r="N20" s="7" t="e">
        <f t="shared" si="6"/>
        <v>#DIV/0!</v>
      </c>
      <c r="O20" s="7"/>
      <c r="P20" s="7"/>
      <c r="Q20" s="7">
        <v>0</v>
      </c>
      <c r="R20" s="7">
        <v>34127.6</v>
      </c>
      <c r="S20" s="6">
        <v>33201.8</v>
      </c>
      <c r="T20" s="7">
        <f t="shared" si="3"/>
        <v>97.28723965353556</v>
      </c>
      <c r="U20" s="7">
        <f t="shared" si="7"/>
        <v>253037</v>
      </c>
      <c r="V20" s="7">
        <f t="shared" si="7"/>
        <v>250810.2</v>
      </c>
      <c r="W20" s="7">
        <f t="shared" si="5"/>
        <v>99.11997059718539</v>
      </c>
      <c r="X20" s="8"/>
      <c r="Y20" s="8"/>
      <c r="Z20" s="9"/>
      <c r="AA20" s="9"/>
    </row>
    <row r="21" spans="1:27" s="15" customFormat="1" ht="18.75" customHeight="1">
      <c r="A21" s="12">
        <v>13</v>
      </c>
      <c r="B21" s="13" t="s">
        <v>25</v>
      </c>
      <c r="C21" s="7">
        <v>117555.6</v>
      </c>
      <c r="D21" s="7">
        <v>117540.3</v>
      </c>
      <c r="E21" s="7">
        <f t="shared" si="0"/>
        <v>99.98698488204731</v>
      </c>
      <c r="F21" s="7">
        <v>166940.1</v>
      </c>
      <c r="G21" s="7">
        <v>166909</v>
      </c>
      <c r="H21" s="7">
        <f t="shared" si="1"/>
        <v>99.9813705634536</v>
      </c>
      <c r="I21" s="7">
        <v>5525</v>
      </c>
      <c r="J21" s="7">
        <v>5525</v>
      </c>
      <c r="K21" s="7">
        <f t="shared" si="2"/>
        <v>100</v>
      </c>
      <c r="L21" s="7"/>
      <c r="M21" s="7"/>
      <c r="N21" s="7" t="e">
        <f t="shared" si="6"/>
        <v>#DIV/0!</v>
      </c>
      <c r="O21" s="7"/>
      <c r="P21" s="7"/>
      <c r="Q21" s="7">
        <v>0</v>
      </c>
      <c r="R21" s="7">
        <v>22036.8</v>
      </c>
      <c r="S21" s="7">
        <v>22024.1</v>
      </c>
      <c r="T21" s="7">
        <f t="shared" si="3"/>
        <v>99.94236912800406</v>
      </c>
      <c r="U21" s="7">
        <f t="shared" si="7"/>
        <v>312057.5</v>
      </c>
      <c r="V21" s="7">
        <f t="shared" si="7"/>
        <v>311998.4</v>
      </c>
      <c r="W21" s="7">
        <f t="shared" si="5"/>
        <v>99.98106118263462</v>
      </c>
      <c r="X21" s="8"/>
      <c r="Y21" s="8"/>
      <c r="Z21" s="14"/>
      <c r="AA21" s="14"/>
    </row>
    <row r="22" spans="1:27" ht="18.75" customHeight="1">
      <c r="A22" s="4">
        <v>14</v>
      </c>
      <c r="B22" s="5" t="s">
        <v>26</v>
      </c>
      <c r="C22" s="6">
        <f>13719.3+3058.1</f>
        <v>16777.399999999998</v>
      </c>
      <c r="D22" s="6">
        <f>13625+3058.1</f>
        <v>16683.1</v>
      </c>
      <c r="E22" s="7">
        <f t="shared" si="0"/>
        <v>99.43793436408502</v>
      </c>
      <c r="F22" s="6">
        <v>46264.5</v>
      </c>
      <c r="G22" s="7">
        <v>46264.5</v>
      </c>
      <c r="H22" s="7">
        <f t="shared" si="1"/>
        <v>100</v>
      </c>
      <c r="I22" s="6">
        <v>3051.7</v>
      </c>
      <c r="J22" s="6">
        <v>2843.7</v>
      </c>
      <c r="K22" s="7">
        <f t="shared" si="2"/>
        <v>93.18412688009961</v>
      </c>
      <c r="L22" s="7"/>
      <c r="M22" s="7"/>
      <c r="N22" s="7" t="e">
        <f t="shared" si="6"/>
        <v>#DIV/0!</v>
      </c>
      <c r="O22" s="7"/>
      <c r="P22" s="7"/>
      <c r="Q22" s="7">
        <v>0</v>
      </c>
      <c r="R22" s="7">
        <f>4480.5+3908.4</f>
        <v>8388.9</v>
      </c>
      <c r="S22" s="6">
        <f>4405.8+1920.2</f>
        <v>6326</v>
      </c>
      <c r="T22" s="7">
        <f t="shared" si="3"/>
        <v>75.40917164348127</v>
      </c>
      <c r="U22" s="7">
        <f t="shared" si="7"/>
        <v>74482.5</v>
      </c>
      <c r="V22" s="7">
        <f t="shared" si="7"/>
        <v>72117.29999999999</v>
      </c>
      <c r="W22" s="7">
        <f t="shared" si="5"/>
        <v>96.82448897392003</v>
      </c>
      <c r="X22" s="8"/>
      <c r="Y22" s="8"/>
      <c r="Z22" s="9"/>
      <c r="AA22" s="9"/>
    </row>
    <row r="23" spans="1:27" ht="18.75" customHeight="1">
      <c r="A23" s="4">
        <v>15</v>
      </c>
      <c r="B23" s="5" t="s">
        <v>27</v>
      </c>
      <c r="C23" s="6">
        <v>935141.65</v>
      </c>
      <c r="D23" s="7">
        <v>926323.75</v>
      </c>
      <c r="E23" s="7">
        <f t="shared" si="0"/>
        <v>99.05705194501817</v>
      </c>
      <c r="F23" s="7">
        <v>801251.56</v>
      </c>
      <c r="G23" s="7">
        <v>792415.71</v>
      </c>
      <c r="H23" s="7">
        <f t="shared" si="1"/>
        <v>98.89724395669194</v>
      </c>
      <c r="I23" s="7">
        <v>60825.75</v>
      </c>
      <c r="J23" s="7">
        <v>53313.25</v>
      </c>
      <c r="K23" s="7">
        <f t="shared" si="2"/>
        <v>87.64914530441466</v>
      </c>
      <c r="L23" s="7"/>
      <c r="M23" s="7"/>
      <c r="N23" s="7" t="e">
        <f t="shared" si="6"/>
        <v>#DIV/0!</v>
      </c>
      <c r="O23" s="7"/>
      <c r="P23" s="7"/>
      <c r="Q23" s="7">
        <v>0</v>
      </c>
      <c r="R23" s="7">
        <v>101403.36</v>
      </c>
      <c r="S23" s="7">
        <v>93535.26</v>
      </c>
      <c r="T23" s="7">
        <f t="shared" si="3"/>
        <v>92.2407896543073</v>
      </c>
      <c r="U23" s="7">
        <f t="shared" si="7"/>
        <v>1898622.32</v>
      </c>
      <c r="V23" s="7">
        <f t="shared" si="7"/>
        <v>1865587.97</v>
      </c>
      <c r="W23" s="7">
        <f t="shared" si="5"/>
        <v>98.26008839925574</v>
      </c>
      <c r="X23" s="8"/>
      <c r="Y23" s="8"/>
      <c r="Z23" s="9"/>
      <c r="AA23" s="9"/>
    </row>
    <row r="24" spans="1:27" ht="18.75" customHeight="1">
      <c r="A24" s="4">
        <v>16</v>
      </c>
      <c r="B24" s="5" t="s">
        <v>28</v>
      </c>
      <c r="C24" s="6">
        <v>247682.2</v>
      </c>
      <c r="D24" s="6">
        <v>238674.7</v>
      </c>
      <c r="E24" s="7">
        <f t="shared" si="0"/>
        <v>96.36328327187016</v>
      </c>
      <c r="F24" s="6">
        <v>217439.4</v>
      </c>
      <c r="G24" s="6">
        <v>213877.9</v>
      </c>
      <c r="H24" s="7">
        <f t="shared" si="1"/>
        <v>98.36207237510773</v>
      </c>
      <c r="I24" s="6">
        <v>33746.7</v>
      </c>
      <c r="J24" s="6">
        <v>33415.3</v>
      </c>
      <c r="K24" s="7">
        <f t="shared" si="2"/>
        <v>99.0179780541505</v>
      </c>
      <c r="L24" s="7"/>
      <c r="M24" s="7"/>
      <c r="N24" s="7" t="e">
        <f t="shared" si="6"/>
        <v>#DIV/0!</v>
      </c>
      <c r="O24" s="7"/>
      <c r="P24" s="7"/>
      <c r="Q24" s="7">
        <v>0</v>
      </c>
      <c r="R24" s="16">
        <v>39995.799999999996</v>
      </c>
      <c r="S24" s="6">
        <v>39911.899999999994</v>
      </c>
      <c r="T24" s="7">
        <f t="shared" si="3"/>
        <v>99.79022797393726</v>
      </c>
      <c r="U24" s="7">
        <f t="shared" si="7"/>
        <v>538864.1000000001</v>
      </c>
      <c r="V24" s="7">
        <f t="shared" si="7"/>
        <v>525879.8</v>
      </c>
      <c r="W24" s="7">
        <f t="shared" si="5"/>
        <v>97.59043142788691</v>
      </c>
      <c r="X24" s="8"/>
      <c r="Y24" s="8"/>
      <c r="Z24" s="9"/>
      <c r="AA24" s="9"/>
    </row>
    <row r="25" spans="1:27" ht="18.75" customHeight="1">
      <c r="A25" s="4">
        <v>17</v>
      </c>
      <c r="B25" s="5" t="s">
        <v>29</v>
      </c>
      <c r="C25" s="6">
        <v>100042.4</v>
      </c>
      <c r="D25" s="6">
        <v>95597.1</v>
      </c>
      <c r="E25" s="7">
        <f t="shared" si="0"/>
        <v>95.55658400838047</v>
      </c>
      <c r="F25" s="6">
        <v>89103.8</v>
      </c>
      <c r="G25" s="6">
        <v>87240.4</v>
      </c>
      <c r="H25" s="7">
        <f t="shared" si="1"/>
        <v>97.90873116522528</v>
      </c>
      <c r="I25" s="6">
        <v>12940</v>
      </c>
      <c r="J25" s="6">
        <v>12639.7</v>
      </c>
      <c r="K25" s="7">
        <f t="shared" si="2"/>
        <v>97.67928902627511</v>
      </c>
      <c r="L25" s="7"/>
      <c r="M25" s="7"/>
      <c r="N25" s="7" t="e">
        <f t="shared" si="6"/>
        <v>#DIV/0!</v>
      </c>
      <c r="O25" s="7"/>
      <c r="P25" s="7"/>
      <c r="Q25" s="7">
        <v>0</v>
      </c>
      <c r="R25" s="7">
        <v>15316.5</v>
      </c>
      <c r="S25" s="6">
        <v>15270.4</v>
      </c>
      <c r="T25" s="7">
        <f t="shared" si="3"/>
        <v>99.69901739953644</v>
      </c>
      <c r="U25" s="7">
        <f t="shared" si="7"/>
        <v>217402.7</v>
      </c>
      <c r="V25" s="7">
        <f t="shared" si="7"/>
        <v>210747.6</v>
      </c>
      <c r="W25" s="7">
        <f t="shared" si="5"/>
        <v>96.93881446734562</v>
      </c>
      <c r="X25" s="8"/>
      <c r="Y25" s="8"/>
      <c r="Z25" s="9"/>
      <c r="AA25" s="9"/>
    </row>
    <row r="26" spans="1:25" s="22" customFormat="1" ht="21" customHeight="1">
      <c r="A26" s="17"/>
      <c r="B26" s="18" t="s">
        <v>30</v>
      </c>
      <c r="C26" s="19">
        <f>SUM(C9:C25)</f>
        <v>2285461.25</v>
      </c>
      <c r="D26" s="20">
        <f>SUM(D9:D25)</f>
        <v>2256757.6500000004</v>
      </c>
      <c r="E26" s="19">
        <f t="shared" si="0"/>
        <v>98.7440784655614</v>
      </c>
      <c r="F26" s="19">
        <f>SUM(F9:F25)</f>
        <v>3271053.1599999997</v>
      </c>
      <c r="G26" s="20">
        <f>SUM(G9:G25)</f>
        <v>3251566.3099999996</v>
      </c>
      <c r="H26" s="19">
        <f t="shared" si="1"/>
        <v>99.40426373260163</v>
      </c>
      <c r="I26" s="19">
        <f>SUM(I9:I25)</f>
        <v>189847.97999999998</v>
      </c>
      <c r="J26" s="19">
        <f>SUM(J9:J25)</f>
        <v>178456.58000000002</v>
      </c>
      <c r="K26" s="19">
        <f t="shared" si="2"/>
        <v>93.99972546455328</v>
      </c>
      <c r="L26" s="20">
        <f>SUM(L9:L25)</f>
        <v>0</v>
      </c>
      <c r="M26" s="20">
        <f>SUM(M9:M25)</f>
        <v>0</v>
      </c>
      <c r="N26" s="19" t="e">
        <f t="shared" si="6"/>
        <v>#DIV/0!</v>
      </c>
      <c r="O26" s="20">
        <f>SUM(O9:O25)</f>
        <v>0</v>
      </c>
      <c r="P26" s="20">
        <f>SUM(P9:P25)</f>
        <v>0</v>
      </c>
      <c r="Q26" s="19">
        <v>0</v>
      </c>
      <c r="R26" s="20">
        <f>SUM(R9:R25)</f>
        <v>592114.3999300001</v>
      </c>
      <c r="S26" s="19">
        <f>SUM(S9:S25)</f>
        <v>572051.3600000001</v>
      </c>
      <c r="T26" s="19">
        <f t="shared" si="3"/>
        <v>96.61162776443678</v>
      </c>
      <c r="U26" s="19">
        <f>SUM(U9:U25)</f>
        <v>6338476.78993</v>
      </c>
      <c r="V26" s="19">
        <f>SUM(V9:V25)</f>
        <v>6258831.899999999</v>
      </c>
      <c r="W26" s="19">
        <f t="shared" si="5"/>
        <v>98.74346956580273</v>
      </c>
      <c r="X26" s="21"/>
      <c r="Y26" s="21"/>
    </row>
    <row r="27" spans="1:25" ht="20.25" customHeight="1">
      <c r="A27" s="4">
        <v>18</v>
      </c>
      <c r="B27" s="5" t="s">
        <v>31</v>
      </c>
      <c r="C27" s="16">
        <v>0</v>
      </c>
      <c r="D27" s="6">
        <v>0</v>
      </c>
      <c r="E27" s="7">
        <v>0</v>
      </c>
      <c r="F27" s="6">
        <f>713254.2+76855.6</f>
        <v>790109.7999999999</v>
      </c>
      <c r="G27" s="6">
        <f>711907.3+73355.6</f>
        <v>785262.9</v>
      </c>
      <c r="H27" s="7">
        <f t="shared" si="1"/>
        <v>99.38655361571266</v>
      </c>
      <c r="I27" s="6">
        <f>60953+16754.6</f>
        <v>77707.6</v>
      </c>
      <c r="J27" s="6">
        <f>60953+16254.6</f>
        <v>77207.6</v>
      </c>
      <c r="K27" s="7">
        <f t="shared" si="2"/>
        <v>99.35656229249133</v>
      </c>
      <c r="L27" s="6"/>
      <c r="M27" s="6"/>
      <c r="N27" s="7" t="e">
        <f t="shared" si="6"/>
        <v>#DIV/0!</v>
      </c>
      <c r="O27" s="6">
        <f>566207.3+118754.9</f>
        <v>684962.2000000001</v>
      </c>
      <c r="P27" s="6">
        <f>565944.2+113754.9</f>
        <v>679699.1</v>
      </c>
      <c r="Q27" s="7">
        <f>P27/O27*100</f>
        <v>99.23162183256242</v>
      </c>
      <c r="R27" s="7">
        <f>95025.4+21981.55+24239.3</f>
        <v>141246.25</v>
      </c>
      <c r="S27" s="6">
        <f>88307.9+20648.8+16462</f>
        <v>125418.7</v>
      </c>
      <c r="T27" s="7">
        <f t="shared" si="3"/>
        <v>88.79435737231962</v>
      </c>
      <c r="U27" s="7">
        <f t="shared" si="7"/>
        <v>1694025.85</v>
      </c>
      <c r="V27" s="7">
        <f t="shared" si="7"/>
        <v>1667588.2999999998</v>
      </c>
      <c r="W27" s="7">
        <f t="shared" si="5"/>
        <v>98.4393656094445</v>
      </c>
      <c r="X27" s="15"/>
      <c r="Y27" s="15"/>
    </row>
    <row r="28" spans="1:25" s="22" customFormat="1" ht="18.75" customHeight="1">
      <c r="A28" s="17"/>
      <c r="B28" s="18" t="s">
        <v>32</v>
      </c>
      <c r="C28" s="19">
        <f>C26+C27</f>
        <v>2285461.25</v>
      </c>
      <c r="D28" s="19">
        <f>D26+D27</f>
        <v>2256757.6500000004</v>
      </c>
      <c r="E28" s="19">
        <f t="shared" si="0"/>
        <v>98.7440784655614</v>
      </c>
      <c r="F28" s="19">
        <f>F26+F27</f>
        <v>4061162.9599999995</v>
      </c>
      <c r="G28" s="19">
        <f>G26+G27</f>
        <v>4036829.2099999995</v>
      </c>
      <c r="H28" s="19">
        <f t="shared" si="1"/>
        <v>99.4008181833708</v>
      </c>
      <c r="I28" s="19">
        <f>I26+I27</f>
        <v>267555.57999999996</v>
      </c>
      <c r="J28" s="19">
        <f>J26+J27</f>
        <v>255664.18000000002</v>
      </c>
      <c r="K28" s="19">
        <f t="shared" si="2"/>
        <v>95.55554027316495</v>
      </c>
      <c r="L28" s="19">
        <f>L26+L27</f>
        <v>0</v>
      </c>
      <c r="M28" s="19">
        <f>M26+M27</f>
        <v>0</v>
      </c>
      <c r="N28" s="19" t="e">
        <f t="shared" si="6"/>
        <v>#DIV/0!</v>
      </c>
      <c r="O28" s="19">
        <f>O26+O27</f>
        <v>684962.2000000001</v>
      </c>
      <c r="P28" s="19">
        <f>P26+P27</f>
        <v>679699.1</v>
      </c>
      <c r="Q28" s="19">
        <f>P28/O28*100</f>
        <v>99.23162183256242</v>
      </c>
      <c r="R28" s="19">
        <f>R26+R27</f>
        <v>733360.6499300001</v>
      </c>
      <c r="S28" s="19">
        <f>S26+S27</f>
        <v>697470.06</v>
      </c>
      <c r="T28" s="19">
        <f t="shared" si="3"/>
        <v>95.10601094653418</v>
      </c>
      <c r="U28" s="19">
        <f>U26+U27</f>
        <v>8032502.6399300005</v>
      </c>
      <c r="V28" s="19">
        <f>V26+V27</f>
        <v>7926420.199999999</v>
      </c>
      <c r="W28" s="19">
        <f t="shared" si="5"/>
        <v>98.67933513768598</v>
      </c>
      <c r="X28" s="21"/>
      <c r="Y28" s="21"/>
    </row>
    <row r="29" spans="1:25" ht="29.25" customHeight="1">
      <c r="A29" s="45" t="s">
        <v>33</v>
      </c>
      <c r="B29" s="46"/>
      <c r="C29" s="23"/>
      <c r="D29" s="24">
        <f>D28/V28*100</f>
        <v>28.47133501703582</v>
      </c>
      <c r="E29" s="23"/>
      <c r="F29" s="23"/>
      <c r="G29" s="24">
        <f>G28/V28*100</f>
        <v>50.92878131795233</v>
      </c>
      <c r="H29" s="23"/>
      <c r="I29" s="23"/>
      <c r="J29" s="24">
        <f>J28/V28*100</f>
        <v>3.225468415111276</v>
      </c>
      <c r="K29" s="23"/>
      <c r="L29" s="23"/>
      <c r="M29" s="23"/>
      <c r="N29" s="23"/>
      <c r="O29" s="23"/>
      <c r="P29" s="24">
        <f>P28/V28*100</f>
        <v>8.575108092301239</v>
      </c>
      <c r="Q29" s="23"/>
      <c r="R29" s="23"/>
      <c r="S29" s="24">
        <f>S28/V28*100</f>
        <v>8.799307157599342</v>
      </c>
      <c r="T29" s="23"/>
      <c r="U29" s="23"/>
      <c r="V29" s="25">
        <v>100</v>
      </c>
      <c r="W29" s="23"/>
      <c r="X29" s="15"/>
      <c r="Y29" s="15"/>
    </row>
    <row r="30" ht="12.75"/>
    <row r="31" ht="12.75"/>
    <row r="32" spans="21:22" ht="12.75">
      <c r="U32" s="15"/>
      <c r="V32" s="15"/>
    </row>
    <row r="33" spans="21:22" ht="12.75">
      <c r="U33" s="15"/>
      <c r="V33" s="15"/>
    </row>
    <row r="35" ht="12.75"/>
    <row r="36" ht="12.75"/>
  </sheetData>
  <mergeCells count="35">
    <mergeCell ref="W6:W8"/>
    <mergeCell ref="Y6:Y8"/>
    <mergeCell ref="A29:B29"/>
    <mergeCell ref="S6:S8"/>
    <mergeCell ref="T6:T8"/>
    <mergeCell ref="U6:U8"/>
    <mergeCell ref="V6:V8"/>
    <mergeCell ref="O6:O8"/>
    <mergeCell ref="P6:P8"/>
    <mergeCell ref="Q6:Q8"/>
    <mergeCell ref="R6:R8"/>
    <mergeCell ref="K6:K8"/>
    <mergeCell ref="L6:L8"/>
    <mergeCell ref="M6:M8"/>
    <mergeCell ref="N6:N8"/>
    <mergeCell ref="R4:T5"/>
    <mergeCell ref="U4:W5"/>
    <mergeCell ref="C6:C8"/>
    <mergeCell ref="D6:D8"/>
    <mergeCell ref="E6:E8"/>
    <mergeCell ref="F6:F8"/>
    <mergeCell ref="G6:G8"/>
    <mergeCell ref="H6:H8"/>
    <mergeCell ref="I6:I8"/>
    <mergeCell ref="J6:J8"/>
    <mergeCell ref="R1:S1"/>
    <mergeCell ref="V1:W1"/>
    <mergeCell ref="A2:W3"/>
    <mergeCell ref="A4:A8"/>
    <mergeCell ref="B4:B8"/>
    <mergeCell ref="C4:E5"/>
    <mergeCell ref="F4:H5"/>
    <mergeCell ref="I4:K5"/>
    <mergeCell ref="L4:N5"/>
    <mergeCell ref="O4:Q5"/>
  </mergeCells>
  <printOptions/>
  <pageMargins left="0.75" right="0.75" top="1" bottom="1" header="0.5" footer="0.5"/>
  <pageSetup fitToHeight="1" fitToWidth="1" horizontalDpi="600" verticalDpi="600" orientation="landscape" paperSize="9" scale="63" r:id="rId3"/>
  <colBreaks count="1" manualBreakCount="1">
    <brk id="2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за 2015 год</dc:title>
  <dc:subject/>
  <dc:creator>User089</dc:creator>
  <cp:keywords/>
  <dc:description/>
  <cp:lastModifiedBy>User052</cp:lastModifiedBy>
  <dcterms:created xsi:type="dcterms:W3CDTF">2017-03-30T13:49:12Z</dcterms:created>
  <dcterms:modified xsi:type="dcterms:W3CDTF">2017-03-30T14:01:57Z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XXJ7TYMEEKJ2-286-39</vt:lpwstr>
  </property>
  <property fmtid="{D5CDD505-2E9C-101B-9397-08002B2CF9AE}" pid="4" name="_dlc_DocIdItemGu">
    <vt:lpwstr>a29f098d-010d-4441-868d-55c4eba86eb9</vt:lpwstr>
  </property>
  <property fmtid="{D5CDD505-2E9C-101B-9397-08002B2CF9AE}" pid="5" name="_dlc_DocIdU">
    <vt:lpwstr>https://vip.gov.mari.ru/minobr/_layouts/DocIdRedir.aspx?ID=XXJ7TYMEEKJ2-286-39, XXJ7TYMEEKJ2-286-39</vt:lpwstr>
  </property>
  <property fmtid="{D5CDD505-2E9C-101B-9397-08002B2CF9AE}" pid="6" name="Описан">
    <vt:lpwstr/>
  </property>
</Properties>
</file>